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<sst xmlns="http://schemas.openxmlformats.org/spreadsheetml/2006/main" count="1352" uniqueCount="78">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</sst>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5" sqref="K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37119.9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>
        <v>3218.5</v>
      </c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7076</v>
      </c>
      <c r="AG7" s="48"/>
    </row>
    <row r="8" spans="1:55" ht="18" customHeight="1">
      <c r="A8" s="60" t="s">
        <v>34</v>
      </c>
      <c r="B8" s="40">
        <f>SUM(D8:AB8)</f>
        <v>101880.4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>
        <v>2057.9</v>
      </c>
      <c r="N8" s="55">
        <v>2980</v>
      </c>
      <c r="O8" s="55">
        <v>6112.9</v>
      </c>
      <c r="P8" s="55">
        <v>5251.1</v>
      </c>
      <c r="Q8" s="55">
        <v>1476.6</v>
      </c>
      <c r="R8" s="55">
        <v>5540</v>
      </c>
      <c r="S8" s="57">
        <v>3936.7</v>
      </c>
      <c r="T8" s="57">
        <v>4180.5</v>
      </c>
      <c r="U8" s="55">
        <v>5068.9</v>
      </c>
      <c r="V8" s="55">
        <f>4520.4-25</f>
        <v>4495.4</v>
      </c>
      <c r="W8" s="55">
        <v>6069.6</v>
      </c>
      <c r="X8" s="56">
        <v>19085.6</v>
      </c>
      <c r="Y8" s="56">
        <v>1029.6</v>
      </c>
      <c r="Z8" s="56"/>
      <c r="AA8" s="56"/>
      <c r="AB8" s="55"/>
      <c r="AC8" s="23"/>
      <c r="AD8" s="23"/>
      <c r="AE8" s="61"/>
      <c r="AF8" s="40">
        <v>38545.1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149827.4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17726.4</v>
      </c>
      <c r="N9" s="24">
        <f t="shared" si="0"/>
        <v>5353.7</v>
      </c>
      <c r="O9" s="24">
        <f t="shared" si="0"/>
        <v>6124.8</v>
      </c>
      <c r="P9" s="24">
        <f t="shared" si="0"/>
        <v>8177.6</v>
      </c>
      <c r="Q9" s="24">
        <f t="shared" si="0"/>
        <v>3949.7000000000003</v>
      </c>
      <c r="R9" s="24">
        <f t="shared" si="0"/>
        <v>5413.5</v>
      </c>
      <c r="S9" s="24">
        <f t="shared" si="0"/>
        <v>4134.1</v>
      </c>
      <c r="T9" s="24">
        <f t="shared" si="0"/>
        <v>7640.5</v>
      </c>
      <c r="U9" s="24">
        <f t="shared" si="0"/>
        <v>35499.299999999996</v>
      </c>
      <c r="V9" s="24">
        <f t="shared" si="0"/>
        <v>25468.100000000002</v>
      </c>
      <c r="W9" s="24">
        <f t="shared" si="0"/>
        <v>9206.599999999999</v>
      </c>
      <c r="X9" s="24">
        <f t="shared" si="0"/>
        <v>23744.3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198820.29999999993</v>
      </c>
      <c r="AG9" s="50">
        <f>AG10+AG15+AG24+AG33+AG47+AG52+AG54+AG61+AG62+AG71+AG72+AG76+AG88+AG81+AG83+AG82+AG69+AG89+AG91+AG90+AG70+AG40+AG92</f>
        <v>29322.70000000001</v>
      </c>
      <c r="AH9" s="49"/>
      <c r="AI9" s="49"/>
    </row>
    <row r="10" spans="1:33" ht="15.75">
      <c r="A10" s="4" t="s">
        <v>4</v>
      </c>
      <c r="B10" s="22">
        <f>5873.5+50+90.5-10.3</f>
        <v>6003.7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>
        <v>613.1</v>
      </c>
      <c r="N10" s="22">
        <v>44.9</v>
      </c>
      <c r="O10" s="27">
        <v>113</v>
      </c>
      <c r="P10" s="22">
        <v>120.8</v>
      </c>
      <c r="Q10" s="22">
        <v>17.4</v>
      </c>
      <c r="R10" s="22">
        <v>70.2</v>
      </c>
      <c r="S10" s="26">
        <v>140.7</v>
      </c>
      <c r="T10" s="26">
        <v>154.1</v>
      </c>
      <c r="U10" s="26">
        <v>3472.4</v>
      </c>
      <c r="V10" s="26">
        <v>1475.8</v>
      </c>
      <c r="W10" s="26">
        <v>337.9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9309.099999999999</v>
      </c>
      <c r="AG10" s="27">
        <f>B10+C10-AF10</f>
        <v>418.90000000000146</v>
      </c>
    </row>
    <row r="11" spans="1:33" ht="15.75">
      <c r="A11" s="3" t="s">
        <v>5</v>
      </c>
      <c r="B11" s="22">
        <f>5307-1.8</f>
        <v>5305.2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>
        <v>554.4</v>
      </c>
      <c r="N11" s="22"/>
      <c r="O11" s="27"/>
      <c r="P11" s="22"/>
      <c r="Q11" s="22">
        <v>13.3</v>
      </c>
      <c r="R11" s="22"/>
      <c r="S11" s="26"/>
      <c r="T11" s="26"/>
      <c r="U11" s="26">
        <v>3210.4</v>
      </c>
      <c r="V11" s="26">
        <v>1204.1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6955.800000000001</v>
      </c>
      <c r="AG11" s="27">
        <f>B11+C11-AF11</f>
        <v>37.89999999999873</v>
      </c>
    </row>
    <row r="12" spans="1:33" ht="15.75">
      <c r="A12" s="3" t="s">
        <v>2</v>
      </c>
      <c r="B12" s="36">
        <f>191.4-2.1</f>
        <v>189.3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>
        <v>3.4</v>
      </c>
      <c r="O12" s="27">
        <v>2.2</v>
      </c>
      <c r="P12" s="22"/>
      <c r="Q12" s="22"/>
      <c r="R12" s="22">
        <v>3.9</v>
      </c>
      <c r="S12" s="26"/>
      <c r="T12" s="26">
        <v>1.9</v>
      </c>
      <c r="U12" s="26">
        <v>0.9</v>
      </c>
      <c r="V12" s="26">
        <v>262.4</v>
      </c>
      <c r="W12" s="26">
        <v>34.6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542.1</v>
      </c>
      <c r="AG12" s="27">
        <f>B12+C12-AF12</f>
        <v>11.100000000000023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509.2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58.700000000000045</v>
      </c>
      <c r="N14" s="22">
        <f t="shared" si="2"/>
        <v>41.5</v>
      </c>
      <c r="O14" s="22">
        <f t="shared" si="2"/>
        <v>110.8</v>
      </c>
      <c r="P14" s="22">
        <f t="shared" si="2"/>
        <v>120.8</v>
      </c>
      <c r="Q14" s="22">
        <f t="shared" si="2"/>
        <v>4.099999999999998</v>
      </c>
      <c r="R14" s="22">
        <f t="shared" si="2"/>
        <v>66.3</v>
      </c>
      <c r="S14" s="22">
        <f t="shared" si="2"/>
        <v>140.7</v>
      </c>
      <c r="T14" s="22">
        <f t="shared" si="2"/>
        <v>152.2</v>
      </c>
      <c r="U14" s="22">
        <f t="shared" si="2"/>
        <v>261.1</v>
      </c>
      <c r="V14" s="22">
        <f t="shared" si="2"/>
        <v>9.300000000000068</v>
      </c>
      <c r="W14" s="22">
        <f t="shared" si="2"/>
        <v>303.29999999999995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1811.2</v>
      </c>
      <c r="AG14" s="27">
        <f>AG10-AG11-AG12-AG13</f>
        <v>369.9000000000027</v>
      </c>
    </row>
    <row r="15" spans="1:33" ht="15" customHeight="1">
      <c r="A15" s="4" t="s">
        <v>6</v>
      </c>
      <c r="B15" s="22">
        <f>43565.4-1039.7+98.1-77.3</f>
        <v>42546.5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>
        <v>14312.5</v>
      </c>
      <c r="N15" s="22">
        <v>4453.1</v>
      </c>
      <c r="O15" s="27">
        <v>637.2</v>
      </c>
      <c r="P15" s="22">
        <v>2194.9</v>
      </c>
      <c r="Q15" s="27">
        <v>166.6</v>
      </c>
      <c r="R15" s="22">
        <v>2536.9</v>
      </c>
      <c r="S15" s="26">
        <v>207.9</v>
      </c>
      <c r="T15" s="26">
        <v>6099.9</v>
      </c>
      <c r="U15" s="26">
        <v>23725.3</v>
      </c>
      <c r="V15" s="26">
        <v>6196.5</v>
      </c>
      <c r="W15" s="26">
        <f>4046.1-278.5</f>
        <v>3767.6</v>
      </c>
      <c r="X15" s="22">
        <v>583.8</v>
      </c>
      <c r="Y15" s="26"/>
      <c r="Z15" s="26"/>
      <c r="AA15" s="26"/>
      <c r="AB15" s="22"/>
      <c r="AC15" s="22"/>
      <c r="AD15" s="22"/>
      <c r="AE15" s="22"/>
      <c r="AF15" s="27">
        <f t="shared" si="1"/>
        <v>69359.6</v>
      </c>
      <c r="AG15" s="27">
        <f aca="true" t="shared" si="3" ref="AG15:AG31">B15+C15-AF15</f>
        <v>12934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>
        <v>6492.4</v>
      </c>
      <c r="N16" s="66">
        <v>1707</v>
      </c>
      <c r="O16" s="69">
        <v>3.2</v>
      </c>
      <c r="P16" s="66">
        <v>1659.9</v>
      </c>
      <c r="Q16" s="69"/>
      <c r="R16" s="66">
        <v>1377.4</v>
      </c>
      <c r="S16" s="68"/>
      <c r="T16" s="68">
        <v>2007.9</v>
      </c>
      <c r="U16" s="68">
        <f>4407.1+7224.8</f>
        <v>11631.900000000001</v>
      </c>
      <c r="V16" s="68">
        <v>1773</v>
      </c>
      <c r="W16" s="68">
        <v>51.3</v>
      </c>
      <c r="X16" s="66">
        <v>-401.2</v>
      </c>
      <c r="Y16" s="68"/>
      <c r="Z16" s="68"/>
      <c r="AA16" s="68"/>
      <c r="AB16" s="66"/>
      <c r="AC16" s="66"/>
      <c r="AD16" s="66"/>
      <c r="AE16" s="66"/>
      <c r="AF16" s="71">
        <f t="shared" si="1"/>
        <v>27651.1</v>
      </c>
      <c r="AG16" s="71">
        <f t="shared" si="3"/>
        <v>5750.000000000007</v>
      </c>
      <c r="AH16" s="75"/>
    </row>
    <row r="17" spans="1:34" ht="15.75">
      <c r="A17" s="3" t="s">
        <v>5</v>
      </c>
      <c r="B17" s="22">
        <f>28315.9-204.3-13.4</f>
        <v>28098.2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>
        <v>12435.9</v>
      </c>
      <c r="N17" s="22"/>
      <c r="O17" s="27">
        <v>12.8</v>
      </c>
      <c r="P17" s="22"/>
      <c r="Q17" s="27"/>
      <c r="R17" s="22"/>
      <c r="S17" s="26"/>
      <c r="T17" s="26"/>
      <c r="U17" s="26">
        <v>18316.2</v>
      </c>
      <c r="V17" s="26">
        <v>-1.9</v>
      </c>
      <c r="W17" s="26">
        <v>30.9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30793.9</v>
      </c>
      <c r="AG17" s="27">
        <f t="shared" si="3"/>
        <v>374.5</v>
      </c>
      <c r="AH17" s="6"/>
    </row>
    <row r="18" spans="1:33" ht="15.75">
      <c r="A18" s="3" t="s">
        <v>3</v>
      </c>
      <c r="B18" s="22">
        <v>3.4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>
        <v>4.1</v>
      </c>
      <c r="N18" s="22">
        <v>4.5</v>
      </c>
      <c r="O18" s="27">
        <v>0.3</v>
      </c>
      <c r="P18" s="22"/>
      <c r="Q18" s="27">
        <v>1.2</v>
      </c>
      <c r="R18" s="22"/>
      <c r="S18" s="26"/>
      <c r="T18" s="26">
        <v>4.2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19</v>
      </c>
      <c r="AG18" s="27">
        <f t="shared" si="3"/>
        <v>1.1999999999999993</v>
      </c>
    </row>
    <row r="19" spans="1:33" ht="15.75">
      <c r="A19" s="3" t="s">
        <v>1</v>
      </c>
      <c r="B19" s="22">
        <f>2059.8-1469.9+164-5.3</f>
        <v>748.6000000000001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>
        <v>447.3</v>
      </c>
      <c r="O19" s="27">
        <v>332.3</v>
      </c>
      <c r="P19" s="22">
        <v>270.8</v>
      </c>
      <c r="Q19" s="27">
        <v>146.5</v>
      </c>
      <c r="R19" s="22">
        <v>294.1</v>
      </c>
      <c r="S19" s="26">
        <v>149.6</v>
      </c>
      <c r="T19" s="26">
        <v>199.9</v>
      </c>
      <c r="U19" s="26">
        <v>532.4</v>
      </c>
      <c r="V19" s="26">
        <v>570.3</v>
      </c>
      <c r="W19" s="26">
        <v>14.3</v>
      </c>
      <c r="X19" s="22">
        <v>118.8</v>
      </c>
      <c r="Y19" s="26"/>
      <c r="Z19" s="26"/>
      <c r="AA19" s="26"/>
      <c r="AB19" s="22"/>
      <c r="AC19" s="22"/>
      <c r="AD19" s="22"/>
      <c r="AE19" s="22"/>
      <c r="AF19" s="27">
        <f t="shared" si="1"/>
        <v>4617.000000000001</v>
      </c>
      <c r="AG19" s="27">
        <f t="shared" si="3"/>
        <v>434.39999999999964</v>
      </c>
    </row>
    <row r="20" spans="1:33" ht="15.75">
      <c r="A20" s="3" t="s">
        <v>2</v>
      </c>
      <c r="B20" s="22">
        <f>10781.6+481-460.2</f>
        <v>10802.4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>
        <v>434.2</v>
      </c>
      <c r="N20" s="22">
        <v>3303.6</v>
      </c>
      <c r="O20" s="27">
        <v>1.5</v>
      </c>
      <c r="P20" s="22">
        <v>1599.4</v>
      </c>
      <c r="Q20" s="27">
        <v>17.2</v>
      </c>
      <c r="R20" s="22">
        <v>1867.1</v>
      </c>
      <c r="S20" s="26">
        <v>52.4</v>
      </c>
      <c r="T20" s="26">
        <v>4182.1</v>
      </c>
      <c r="U20" s="26">
        <v>3504.9</v>
      </c>
      <c r="V20" s="26">
        <v>4928.1</v>
      </c>
      <c r="W20" s="26">
        <v>3902.6</v>
      </c>
      <c r="X20" s="22">
        <v>347.1</v>
      </c>
      <c r="Y20" s="26"/>
      <c r="Z20" s="26"/>
      <c r="AA20" s="26"/>
      <c r="AB20" s="22"/>
      <c r="AC20" s="22"/>
      <c r="AD20" s="22"/>
      <c r="AE20" s="22"/>
      <c r="AF20" s="27">
        <f t="shared" si="1"/>
        <v>25690.6</v>
      </c>
      <c r="AG20" s="27">
        <f t="shared" si="3"/>
        <v>11196.099999999999</v>
      </c>
    </row>
    <row r="21" spans="1:33" ht="15.75">
      <c r="A21" s="3" t="s">
        <v>17</v>
      </c>
      <c r="B21" s="22">
        <f>1409.6-537-25.5</f>
        <v>847.0999999999999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>
        <v>172.1</v>
      </c>
      <c r="N21" s="22">
        <v>202.5</v>
      </c>
      <c r="O21" s="27">
        <v>8.7</v>
      </c>
      <c r="P21" s="22"/>
      <c r="Q21" s="27"/>
      <c r="R21" s="22"/>
      <c r="S21" s="26"/>
      <c r="T21" s="26">
        <v>586.5</v>
      </c>
      <c r="U21" s="22">
        <v>228.2</v>
      </c>
      <c r="V21" s="22">
        <v>9.9</v>
      </c>
      <c r="W21" s="22">
        <v>11.4</v>
      </c>
      <c r="X21" s="26">
        <v>-4</v>
      </c>
      <c r="Y21" s="26"/>
      <c r="Z21" s="26"/>
      <c r="AA21" s="26"/>
      <c r="AB21" s="22"/>
      <c r="AC21" s="22"/>
      <c r="AD21" s="22"/>
      <c r="AE21" s="22"/>
      <c r="AF21" s="27">
        <f t="shared" si="1"/>
        <v>1225.4</v>
      </c>
      <c r="AG21" s="27">
        <f t="shared" si="3"/>
        <v>61.399999999999864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2046.7999999999997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1266.2000000000005</v>
      </c>
      <c r="N23" s="22">
        <f t="shared" si="4"/>
        <v>495.2000000000003</v>
      </c>
      <c r="O23" s="22">
        <f t="shared" si="4"/>
        <v>281.60000000000014</v>
      </c>
      <c r="P23" s="22">
        <f t="shared" si="4"/>
        <v>324.70000000000005</v>
      </c>
      <c r="Q23" s="22">
        <f t="shared" si="4"/>
        <v>1.7000000000000064</v>
      </c>
      <c r="R23" s="22">
        <f t="shared" si="4"/>
        <v>375.7000000000003</v>
      </c>
      <c r="S23" s="22">
        <f t="shared" si="4"/>
        <v>5.900000000000013</v>
      </c>
      <c r="T23" s="22">
        <f t="shared" si="4"/>
        <v>1127.1999999999998</v>
      </c>
      <c r="U23" s="22">
        <f t="shared" si="4"/>
        <v>1143.5999999999988</v>
      </c>
      <c r="V23" s="22">
        <f t="shared" si="4"/>
        <v>690.0999999999991</v>
      </c>
      <c r="W23" s="22">
        <f t="shared" si="4"/>
        <v>-191.60000000000028</v>
      </c>
      <c r="X23" s="22">
        <f t="shared" si="4"/>
        <v>121.89999999999992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7013.699999999997</v>
      </c>
      <c r="AG23" s="27">
        <f t="shared" si="3"/>
        <v>866.4000000000033</v>
      </c>
    </row>
    <row r="24" spans="1:33" ht="15" customHeight="1">
      <c r="A24" s="4" t="s">
        <v>7</v>
      </c>
      <c r="B24" s="22">
        <f>21416.6+425+688.4+2922.3</f>
        <v>25452.3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>
        <v>260.8</v>
      </c>
      <c r="N24" s="22">
        <v>98.7</v>
      </c>
      <c r="O24" s="27">
        <v>86.7</v>
      </c>
      <c r="P24" s="22">
        <v>5452.4</v>
      </c>
      <c r="Q24" s="27">
        <v>626.9</v>
      </c>
      <c r="R24" s="27">
        <v>182.3</v>
      </c>
      <c r="S24" s="26">
        <v>1637.5</v>
      </c>
      <c r="T24" s="26">
        <v>282.4</v>
      </c>
      <c r="U24" s="26">
        <v>3814.5</v>
      </c>
      <c r="V24" s="26">
        <f>11750.1</f>
        <v>11750.1</v>
      </c>
      <c r="W24" s="26">
        <v>1743.5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36572.9</v>
      </c>
      <c r="AG24" s="27">
        <f t="shared" si="3"/>
        <v>4905</v>
      </c>
    </row>
    <row r="25" spans="1:34" s="70" customFormat="1" ht="15" customHeight="1">
      <c r="A25" s="65" t="s">
        <v>47</v>
      </c>
      <c r="B25" s="66">
        <f>17596.4+2922.3</f>
        <v>20518.7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>
        <v>257.7</v>
      </c>
      <c r="N25" s="66">
        <v>72.3</v>
      </c>
      <c r="O25" s="69">
        <v>8.7</v>
      </c>
      <c r="P25" s="66">
        <v>2594.2</v>
      </c>
      <c r="Q25" s="69">
        <v>473.9</v>
      </c>
      <c r="R25" s="69">
        <v>33.1</v>
      </c>
      <c r="S25" s="68">
        <v>1416.7</v>
      </c>
      <c r="T25" s="68">
        <f>287-59</f>
        <v>228</v>
      </c>
      <c r="U25" s="68">
        <v>2447.9</v>
      </c>
      <c r="V25" s="68">
        <f>7150.2+2922.3</f>
        <v>10072.5</v>
      </c>
      <c r="W25" s="68">
        <v>1199.3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29244.4</v>
      </c>
      <c r="AG25" s="71">
        <f t="shared" si="3"/>
        <v>1256.0999999999985</v>
      </c>
      <c r="AH25" s="75"/>
    </row>
    <row r="26" spans="1:34" ht="15.75">
      <c r="A26" s="3" t="s">
        <v>5</v>
      </c>
      <c r="B26" s="22">
        <f>15456.2+2922.3</f>
        <v>18378.5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>
        <v>28.8</v>
      </c>
      <c r="N26" s="22"/>
      <c r="O26" s="27"/>
      <c r="P26" s="22"/>
      <c r="Q26" s="27"/>
      <c r="R26" s="22"/>
      <c r="S26" s="26"/>
      <c r="T26" s="26"/>
      <c r="U26" s="26">
        <v>970.9</v>
      </c>
      <c r="V26" s="26">
        <f>9773.7</f>
        <v>9773.7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17671.1</v>
      </c>
      <c r="AG26" s="27">
        <f t="shared" si="3"/>
        <v>2822.2000000000007</v>
      </c>
      <c r="AH26" s="6"/>
    </row>
    <row r="27" spans="1:33" ht="15.75">
      <c r="A27" s="3" t="s">
        <v>3</v>
      </c>
      <c r="B27" s="22">
        <f>916.8-8+343.5</f>
        <v>1252.3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>
        <v>22.6</v>
      </c>
      <c r="N27" s="22">
        <v>26.4</v>
      </c>
      <c r="O27" s="27">
        <v>82.2</v>
      </c>
      <c r="P27" s="22">
        <v>250.2</v>
      </c>
      <c r="Q27" s="27">
        <v>124.7</v>
      </c>
      <c r="R27" s="22">
        <v>20.9</v>
      </c>
      <c r="S27" s="26">
        <v>71.8</v>
      </c>
      <c r="T27" s="26">
        <v>-37.8</v>
      </c>
      <c r="U27" s="26">
        <v>107.4</v>
      </c>
      <c r="V27" s="26">
        <v>589.6</v>
      </c>
      <c r="W27" s="26">
        <v>102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2067.2000000000003</v>
      </c>
      <c r="AG27" s="27">
        <f t="shared" si="3"/>
        <v>566.3999999999996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>
        <v>17.3</v>
      </c>
      <c r="O28" s="27">
        <v>0.8</v>
      </c>
      <c r="P28" s="22">
        <v>217</v>
      </c>
      <c r="Q28" s="27"/>
      <c r="R28" s="22"/>
      <c r="S28" s="26">
        <v>149.2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488.99999999999994</v>
      </c>
      <c r="AG28" s="27">
        <f t="shared" si="3"/>
        <v>0</v>
      </c>
    </row>
    <row r="29" spans="1:33" ht="15.75">
      <c r="A29" s="3" t="s">
        <v>2</v>
      </c>
      <c r="B29" s="22">
        <v>4152.7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>
        <v>175.6</v>
      </c>
      <c r="N29" s="22">
        <v>34.6</v>
      </c>
      <c r="O29" s="27">
        <v>2.4</v>
      </c>
      <c r="P29" s="22">
        <v>866.9</v>
      </c>
      <c r="Q29" s="27">
        <v>137.3</v>
      </c>
      <c r="R29" s="22">
        <v>36.6</v>
      </c>
      <c r="S29" s="26">
        <v>794.5</v>
      </c>
      <c r="T29" s="26">
        <v>314.3</v>
      </c>
      <c r="U29" s="26">
        <v>2525.4</v>
      </c>
      <c r="V29" s="26">
        <v>28</v>
      </c>
      <c r="W29" s="26">
        <v>1261.1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8793.1</v>
      </c>
      <c r="AG29" s="27">
        <f t="shared" si="3"/>
        <v>979.9999999999982</v>
      </c>
    </row>
    <row r="30" spans="1:33" ht="15.75">
      <c r="A30" s="3" t="s">
        <v>17</v>
      </c>
      <c r="B30" s="22">
        <f>105.1-18.7</f>
        <v>86.39999999999999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>
        <v>4.9</v>
      </c>
      <c r="O30" s="27"/>
      <c r="P30" s="22">
        <v>16.9</v>
      </c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127.5</v>
      </c>
      <c r="AG30" s="27">
        <f t="shared" si="3"/>
        <v>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1211.6999999999994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33.80000000000001</v>
      </c>
      <c r="N32" s="22">
        <f t="shared" si="5"/>
        <v>15.500000000000012</v>
      </c>
      <c r="O32" s="22">
        <f t="shared" si="5"/>
        <v>1.3000000000000003</v>
      </c>
      <c r="P32" s="22">
        <f t="shared" si="5"/>
        <v>4101.400000000001</v>
      </c>
      <c r="Q32" s="22">
        <f t="shared" si="5"/>
        <v>296.29999999999995</v>
      </c>
      <c r="R32" s="22">
        <f t="shared" si="5"/>
        <v>124.80000000000001</v>
      </c>
      <c r="S32" s="22">
        <f t="shared" si="5"/>
        <v>622</v>
      </c>
      <c r="T32" s="22">
        <f t="shared" si="5"/>
        <v>5.899999999999977</v>
      </c>
      <c r="U32" s="22">
        <f t="shared" si="5"/>
        <v>210.79999999999973</v>
      </c>
      <c r="V32" s="22">
        <f t="shared" si="5"/>
        <v>1358.7999999999997</v>
      </c>
      <c r="W32" s="22">
        <f t="shared" si="5"/>
        <v>380.4000000000001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7425</v>
      </c>
      <c r="AG32" s="27">
        <f>AG24-AG26-AG27-AG28-AG29-AG30-AG31</f>
        <v>525.4000000000015</v>
      </c>
    </row>
    <row r="33" spans="1:33" ht="15" customHeight="1">
      <c r="A33" s="4" t="s">
        <v>8</v>
      </c>
      <c r="B33" s="22">
        <f>270.3-58.1</f>
        <v>212.20000000000002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>
        <v>77.8</v>
      </c>
      <c r="P33" s="22">
        <v>7.3</v>
      </c>
      <c r="Q33" s="27"/>
      <c r="R33" s="22"/>
      <c r="S33" s="26">
        <v>1.2</v>
      </c>
      <c r="T33" s="26">
        <v>122.6</v>
      </c>
      <c r="U33" s="26"/>
      <c r="V33" s="26">
        <v>149.4</v>
      </c>
      <c r="W33" s="26">
        <v>8.2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636</v>
      </c>
      <c r="AG33" s="27">
        <f aca="true" t="shared" si="6" ref="AG33:AG38">B33+C33-AF33</f>
        <v>246.70000000000005</v>
      </c>
    </row>
    <row r="34" spans="1:33" ht="15.75">
      <c r="A34" s="3" t="s">
        <v>5</v>
      </c>
      <c r="B34" s="22">
        <f>132.3+22.7</f>
        <v>155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>
        <v>1.2</v>
      </c>
      <c r="T34" s="26"/>
      <c r="U34" s="26"/>
      <c r="V34" s="26">
        <v>133.5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181.3</v>
      </c>
      <c r="AG34" s="27">
        <f t="shared" si="6"/>
        <v>0.5999999999999943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95-80.7</f>
        <v>14.299999999999997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52.4</v>
      </c>
      <c r="P36" s="22">
        <v>7.2</v>
      </c>
      <c r="Q36" s="27"/>
      <c r="R36" s="22"/>
      <c r="S36" s="26"/>
      <c r="T36" s="26">
        <v>80.4</v>
      </c>
      <c r="U36" s="22"/>
      <c r="V36" s="22">
        <v>0.6</v>
      </c>
      <c r="W36" s="22">
        <v>8.2</v>
      </c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148.79999999999998</v>
      </c>
      <c r="AG36" s="27">
        <f t="shared" si="6"/>
        <v>159.00000000000003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42.90000000000002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25.4</v>
      </c>
      <c r="P39" s="22">
        <f t="shared" si="7"/>
        <v>0.09999999999999964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42.19999999999999</v>
      </c>
      <c r="U39" s="22">
        <f t="shared" si="7"/>
        <v>0</v>
      </c>
      <c r="V39" s="22">
        <f t="shared" si="7"/>
        <v>15.300000000000006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305.90000000000003</v>
      </c>
      <c r="AG39" s="27">
        <f>AG33-AG34-AG36-AG38-AG35-AG37</f>
        <v>70.70000000000003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>
        <v>318.3</v>
      </c>
      <c r="N40" s="22">
        <v>21.7</v>
      </c>
      <c r="O40" s="27"/>
      <c r="P40" s="22"/>
      <c r="Q40" s="27">
        <v>39.5</v>
      </c>
      <c r="R40" s="27"/>
      <c r="S40" s="26"/>
      <c r="T40" s="26">
        <v>410.1</v>
      </c>
      <c r="U40" s="26">
        <v>97.4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953.1999999999999</v>
      </c>
      <c r="AG40" s="27">
        <f aca="true" t="shared" si="8" ref="AG40:AG45">B40+C40-AF40</f>
        <v>50.000000000000114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>
        <v>258.8</v>
      </c>
      <c r="N41" s="22"/>
      <c r="O41" s="27"/>
      <c r="P41" s="22"/>
      <c r="Q41" s="22"/>
      <c r="R41" s="22"/>
      <c r="S41" s="26"/>
      <c r="T41" s="26">
        <v>380.7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639.5</v>
      </c>
      <c r="AG41" s="27">
        <f t="shared" si="8"/>
        <v>0.8999999999999773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>
        <v>6.5</v>
      </c>
      <c r="N43" s="22"/>
      <c r="O43" s="27"/>
      <c r="P43" s="22"/>
      <c r="Q43" s="22">
        <v>1.9</v>
      </c>
      <c r="R43" s="22"/>
      <c r="S43" s="26"/>
      <c r="T43" s="26">
        <v>4</v>
      </c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12.4</v>
      </c>
      <c r="AG43" s="27">
        <f t="shared" si="8"/>
        <v>10.4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>
        <v>30.6</v>
      </c>
      <c r="N44" s="22"/>
      <c r="O44" s="27"/>
      <c r="P44" s="22"/>
      <c r="Q44" s="22">
        <v>37.2</v>
      </c>
      <c r="R44" s="22"/>
      <c r="S44" s="26"/>
      <c r="T44" s="26">
        <v>10.4</v>
      </c>
      <c r="U44" s="26">
        <v>97.4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241.8</v>
      </c>
      <c r="AG44" s="27">
        <f t="shared" si="8"/>
        <v>28.099999999999966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22.4</v>
      </c>
      <c r="N46" s="22">
        <f t="shared" si="10"/>
        <v>21.7</v>
      </c>
      <c r="O46" s="22">
        <f t="shared" si="10"/>
        <v>0</v>
      </c>
      <c r="P46" s="22">
        <f t="shared" si="10"/>
        <v>0</v>
      </c>
      <c r="Q46" s="22">
        <f t="shared" si="10"/>
        <v>0.3999999999999986</v>
      </c>
      <c r="R46" s="22">
        <f t="shared" si="10"/>
        <v>0</v>
      </c>
      <c r="S46" s="22">
        <f t="shared" si="10"/>
        <v>0</v>
      </c>
      <c r="T46" s="22">
        <f t="shared" si="10"/>
        <v>15.000000000000034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59.50000000000003</v>
      </c>
      <c r="AG46" s="27">
        <f>AG40-AG41-AG42-AG43-AG44-AG45</f>
        <v>10.600000000000172</v>
      </c>
    </row>
    <row r="47" spans="1:33" ht="17.25" customHeight="1">
      <c r="A47" s="4" t="s">
        <v>70</v>
      </c>
      <c r="B47" s="36">
        <f>974.5+5.8-98.1+2.8</f>
        <v>884.9999999999999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>
        <v>173.1</v>
      </c>
      <c r="N47" s="28"/>
      <c r="O47" s="31">
        <v>9.7</v>
      </c>
      <c r="P47" s="28">
        <v>53.6</v>
      </c>
      <c r="Q47" s="28">
        <v>51.5</v>
      </c>
      <c r="R47" s="28">
        <v>307.3</v>
      </c>
      <c r="S47" s="29">
        <v>249</v>
      </c>
      <c r="T47" s="29">
        <v>35.3</v>
      </c>
      <c r="U47" s="28">
        <v>277.2</v>
      </c>
      <c r="V47" s="28">
        <v>84.6</v>
      </c>
      <c r="W47" s="28">
        <v>2.8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1409.5</v>
      </c>
      <c r="AG47" s="27">
        <f>B47+C47-AF47</f>
        <v>789.4000000000001</v>
      </c>
    </row>
    <row r="48" spans="1:33" ht="15.75">
      <c r="A48" s="3" t="s">
        <v>5</v>
      </c>
      <c r="B48" s="22">
        <v>32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>
        <v>19.9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47.8</v>
      </c>
      <c r="AG48" s="27">
        <f>B48+C48-AF48</f>
        <v>7.5</v>
      </c>
    </row>
    <row r="49" spans="1:33" ht="15.75">
      <c r="A49" s="3" t="s">
        <v>17</v>
      </c>
      <c r="B49" s="22">
        <f>869.3+5.8-98.1</f>
        <v>776.9999999999999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>
        <v>172.6</v>
      </c>
      <c r="N49" s="22"/>
      <c r="O49" s="27"/>
      <c r="P49" s="22">
        <v>53.6</v>
      </c>
      <c r="Q49" s="22"/>
      <c r="R49" s="22">
        <v>252.8</v>
      </c>
      <c r="S49" s="26">
        <v>201.7</v>
      </c>
      <c r="T49" s="26">
        <v>31.4</v>
      </c>
      <c r="U49" s="22">
        <v>251.1</v>
      </c>
      <c r="V49" s="22">
        <v>47.1</v>
      </c>
      <c r="W49" s="22">
        <v>2.8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1123.1999999999998</v>
      </c>
      <c r="AG49" s="27">
        <f>B49+C49-AF49</f>
        <v>616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76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0.5</v>
      </c>
      <c r="N51" s="22">
        <f t="shared" si="11"/>
        <v>0</v>
      </c>
      <c r="O51" s="22">
        <f t="shared" si="11"/>
        <v>9.7</v>
      </c>
      <c r="P51" s="22">
        <f t="shared" si="11"/>
        <v>0</v>
      </c>
      <c r="Q51" s="22">
        <f t="shared" si="11"/>
        <v>51.5</v>
      </c>
      <c r="R51" s="22">
        <f t="shared" si="11"/>
        <v>54.5</v>
      </c>
      <c r="S51" s="22">
        <f t="shared" si="11"/>
        <v>47.30000000000001</v>
      </c>
      <c r="T51" s="22">
        <f t="shared" si="11"/>
        <v>3.8999999999999986</v>
      </c>
      <c r="U51" s="22">
        <f t="shared" si="11"/>
        <v>26.099999999999994</v>
      </c>
      <c r="V51" s="22">
        <f t="shared" si="11"/>
        <v>17.599999999999987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238.5</v>
      </c>
      <c r="AG51" s="27">
        <f>AG47-AG49-AG48</f>
        <v>165.9000000000001</v>
      </c>
    </row>
    <row r="52" spans="1:33" ht="15" customHeight="1">
      <c r="A52" s="4" t="s">
        <v>0</v>
      </c>
      <c r="B52" s="22">
        <f>6549.8+1000-1232+0.1</f>
        <v>6317.900000000001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>
        <v>73.2</v>
      </c>
      <c r="N52" s="22">
        <v>21.3</v>
      </c>
      <c r="O52" s="27"/>
      <c r="P52" s="22">
        <v>205.9</v>
      </c>
      <c r="Q52" s="22">
        <v>890.5</v>
      </c>
      <c r="R52" s="22">
        <v>457.2</v>
      </c>
      <c r="S52" s="26">
        <v>342.9</v>
      </c>
      <c r="T52" s="26">
        <v>114.2</v>
      </c>
      <c r="U52" s="26">
        <v>24.1</v>
      </c>
      <c r="V52" s="26">
        <v>1564.3</v>
      </c>
      <c r="W52" s="26">
        <v>261.9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7829.9</v>
      </c>
      <c r="AG52" s="27">
        <f aca="true" t="shared" si="12" ref="AG52:AG59">B52+C52-AF52</f>
        <v>1212.0000000000018</v>
      </c>
    </row>
    <row r="53" spans="1:33" ht="15" customHeight="1">
      <c r="A53" s="3" t="s">
        <v>2</v>
      </c>
      <c r="B53" s="22">
        <f>1113.4-99.3+0.1</f>
        <v>1014.2000000000002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>
        <v>75</v>
      </c>
      <c r="R53" s="22"/>
      <c r="S53" s="26"/>
      <c r="T53" s="26">
        <v>47.8</v>
      </c>
      <c r="U53" s="26"/>
      <c r="V53" s="26">
        <v>840.1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1948.9</v>
      </c>
      <c r="AG53" s="27">
        <f t="shared" si="12"/>
        <v>353.5</v>
      </c>
    </row>
    <row r="54" spans="1:34" ht="15" customHeight="1">
      <c r="A54" s="4" t="s">
        <v>9</v>
      </c>
      <c r="B54" s="44">
        <f>4829.3+5.8</f>
        <v>4835.1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>
        <v>1885</v>
      </c>
      <c r="N54" s="22">
        <v>39</v>
      </c>
      <c r="O54" s="27"/>
      <c r="P54" s="22">
        <v>103.2</v>
      </c>
      <c r="Q54" s="27">
        <v>37.7</v>
      </c>
      <c r="R54" s="22">
        <v>298.2</v>
      </c>
      <c r="S54" s="26">
        <v>61.3</v>
      </c>
      <c r="T54" s="26">
        <v>358.4</v>
      </c>
      <c r="U54" s="26">
        <v>289.8</v>
      </c>
      <c r="V54" s="26">
        <v>2395.4</v>
      </c>
      <c r="W54" s="26">
        <v>1108.7</v>
      </c>
      <c r="X54" s="22">
        <v>14.4</v>
      </c>
      <c r="Y54" s="26"/>
      <c r="Z54" s="26"/>
      <c r="AA54" s="26"/>
      <c r="AB54" s="22"/>
      <c r="AC54" s="22"/>
      <c r="AD54" s="22"/>
      <c r="AE54" s="22"/>
      <c r="AF54" s="27">
        <f t="shared" si="9"/>
        <v>7034.799999999999</v>
      </c>
      <c r="AG54" s="22">
        <f t="shared" si="12"/>
        <v>1141.000000000001</v>
      </c>
      <c r="AH54" s="6"/>
    </row>
    <row r="55" spans="1:34" ht="15.75">
      <c r="A55" s="3" t="s">
        <v>5</v>
      </c>
      <c r="B55" s="22">
        <f>3435.1+6.5</f>
        <v>3441.6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1691.7</v>
      </c>
      <c r="N55" s="22"/>
      <c r="O55" s="27"/>
      <c r="P55" s="22"/>
      <c r="Q55" s="27"/>
      <c r="R55" s="22"/>
      <c r="S55" s="26"/>
      <c r="T55" s="26"/>
      <c r="U55" s="26"/>
      <c r="V55" s="26">
        <v>2292.8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3984.5</v>
      </c>
      <c r="AG55" s="22">
        <f t="shared" si="12"/>
        <v>201.19999999999982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614.8-6.5-3.1</f>
        <v>605.1999999999999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>
        <v>103.1</v>
      </c>
      <c r="N57" s="22">
        <v>11.4</v>
      </c>
      <c r="O57" s="27"/>
      <c r="P57" s="22">
        <v>2.7</v>
      </c>
      <c r="Q57" s="27">
        <v>0.1</v>
      </c>
      <c r="R57" s="22">
        <v>125.6</v>
      </c>
      <c r="S57" s="26">
        <v>63.1</v>
      </c>
      <c r="T57" s="26">
        <v>17.2</v>
      </c>
      <c r="U57" s="26">
        <v>124.7</v>
      </c>
      <c r="V57" s="26"/>
      <c r="W57" s="26">
        <v>441.5</v>
      </c>
      <c r="X57" s="22">
        <v>1.5</v>
      </c>
      <c r="Y57" s="26"/>
      <c r="Z57" s="26"/>
      <c r="AA57" s="26"/>
      <c r="AB57" s="22"/>
      <c r="AC57" s="22"/>
      <c r="AD57" s="22"/>
      <c r="AE57" s="22"/>
      <c r="AF57" s="27">
        <f t="shared" si="9"/>
        <v>1036</v>
      </c>
      <c r="AG57" s="22">
        <f t="shared" si="12"/>
        <v>862.4000000000001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>
        <v>5.1</v>
      </c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0.5999999999999996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783.2000000000005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85.09999999999997</v>
      </c>
      <c r="N60" s="22">
        <f t="shared" si="13"/>
        <v>27.6</v>
      </c>
      <c r="O60" s="22">
        <f t="shared" si="13"/>
        <v>0</v>
      </c>
      <c r="P60" s="22">
        <f t="shared" si="13"/>
        <v>100.5</v>
      </c>
      <c r="Q60" s="22">
        <f t="shared" si="13"/>
        <v>37.6</v>
      </c>
      <c r="R60" s="22">
        <f t="shared" si="13"/>
        <v>172.6</v>
      </c>
      <c r="S60" s="22">
        <f t="shared" si="13"/>
        <v>-1.8000000000000043</v>
      </c>
      <c r="T60" s="22">
        <f t="shared" si="13"/>
        <v>341.2</v>
      </c>
      <c r="U60" s="22">
        <f t="shared" si="13"/>
        <v>165.10000000000002</v>
      </c>
      <c r="V60" s="22">
        <f t="shared" si="13"/>
        <v>102.59999999999991</v>
      </c>
      <c r="W60" s="22">
        <f t="shared" si="13"/>
        <v>667.2</v>
      </c>
      <c r="X60" s="22">
        <f t="shared" si="13"/>
        <v>12.9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2009.1999999999994</v>
      </c>
      <c r="AG60" s="22">
        <f>AG54-AG55-AG57-AG59-AG56-AG58</f>
        <v>76.800000000001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>
        <v>52.1</v>
      </c>
      <c r="O61" s="27">
        <v>69.6</v>
      </c>
      <c r="P61" s="22"/>
      <c r="Q61" s="27"/>
      <c r="R61" s="22">
        <v>11</v>
      </c>
      <c r="S61" s="26"/>
      <c r="T61" s="26"/>
      <c r="U61" s="26"/>
      <c r="V61" s="26">
        <v>79.8</v>
      </c>
      <c r="W61" s="26">
        <v>23.8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278.3</v>
      </c>
      <c r="AG61" s="22">
        <f aca="true" t="shared" si="15" ref="AG61:AG67">B61+C61-AF61</f>
        <v>101.40000000000003</v>
      </c>
    </row>
    <row r="62" spans="1:33" ht="15" customHeight="1">
      <c r="A62" s="4" t="s">
        <v>11</v>
      </c>
      <c r="B62" s="22">
        <f>1557.7-0.1</f>
        <v>1557.6000000000001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>
        <v>400</v>
      </c>
      <c r="O62" s="27"/>
      <c r="P62" s="22">
        <v>39.5</v>
      </c>
      <c r="Q62" s="27">
        <v>56.5</v>
      </c>
      <c r="R62" s="22">
        <v>249.1</v>
      </c>
      <c r="S62" s="26">
        <v>79.7</v>
      </c>
      <c r="T62" s="26">
        <v>22.6</v>
      </c>
      <c r="U62" s="26">
        <v>161.1</v>
      </c>
      <c r="V62" s="26">
        <v>1058.2</v>
      </c>
      <c r="W62" s="26">
        <v>116.4</v>
      </c>
      <c r="X62" s="22">
        <v>7.1</v>
      </c>
      <c r="Y62" s="26"/>
      <c r="Z62" s="26"/>
      <c r="AA62" s="26"/>
      <c r="AB62" s="22"/>
      <c r="AC62" s="22"/>
      <c r="AD62" s="22"/>
      <c r="AE62" s="22"/>
      <c r="AF62" s="27">
        <f t="shared" si="14"/>
        <v>2913.8999999999996</v>
      </c>
      <c r="AG62" s="22">
        <f t="shared" si="15"/>
        <v>709.9000000000005</v>
      </c>
    </row>
    <row r="63" spans="1:34" ht="15.75">
      <c r="A63" s="3" t="s">
        <v>5</v>
      </c>
      <c r="B63" s="22">
        <v>1012.8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749.4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1145.2</v>
      </c>
      <c r="AG63" s="22">
        <f t="shared" si="15"/>
        <v>94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>
        <v>2.9</v>
      </c>
      <c r="R64" s="22">
        <v>2.7</v>
      </c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8.399999999999999</v>
      </c>
      <c r="AG64" s="22">
        <f t="shared" si="15"/>
        <v>0.7000000000000011</v>
      </c>
      <c r="AH64" s="6"/>
    </row>
    <row r="65" spans="1:34" ht="15.75">
      <c r="A65" s="3" t="s">
        <v>1</v>
      </c>
      <c r="B65" s="22">
        <f>16.6+2.6</f>
        <v>19.200000000000003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>
        <v>1.2</v>
      </c>
      <c r="O65" s="27"/>
      <c r="P65" s="22"/>
      <c r="Q65" s="27">
        <v>6.2</v>
      </c>
      <c r="R65" s="22">
        <v>5.3</v>
      </c>
      <c r="S65" s="26">
        <v>9.3</v>
      </c>
      <c r="T65" s="26">
        <v>10.3</v>
      </c>
      <c r="U65" s="26"/>
      <c r="V65" s="26">
        <v>1.6</v>
      </c>
      <c r="W65" s="26">
        <v>9.5</v>
      </c>
      <c r="X65" s="22">
        <v>3.1</v>
      </c>
      <c r="Y65" s="26"/>
      <c r="Z65" s="26"/>
      <c r="AA65" s="26"/>
      <c r="AB65" s="22"/>
      <c r="AC65" s="22"/>
      <c r="AD65" s="22"/>
      <c r="AE65" s="22"/>
      <c r="AF65" s="27">
        <f t="shared" si="14"/>
        <v>60.2</v>
      </c>
      <c r="AG65" s="22">
        <f t="shared" si="15"/>
        <v>1.1000000000000014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>
        <v>53.2</v>
      </c>
      <c r="O66" s="27"/>
      <c r="P66" s="22">
        <v>0.8</v>
      </c>
      <c r="Q66" s="22">
        <v>3.6</v>
      </c>
      <c r="R66" s="22">
        <v>102.7</v>
      </c>
      <c r="S66" s="26">
        <v>14.8</v>
      </c>
      <c r="T66" s="26">
        <v>0.2</v>
      </c>
      <c r="U66" s="26">
        <v>3.1</v>
      </c>
      <c r="V66" s="26">
        <v>14.7</v>
      </c>
      <c r="W66" s="26">
        <v>44</v>
      </c>
      <c r="X66" s="22">
        <v>1.1</v>
      </c>
      <c r="Y66" s="26"/>
      <c r="Z66" s="26"/>
      <c r="AA66" s="26"/>
      <c r="AB66" s="22"/>
      <c r="AC66" s="22"/>
      <c r="AD66" s="22"/>
      <c r="AE66" s="22"/>
      <c r="AF66" s="27">
        <f t="shared" si="14"/>
        <v>300.1</v>
      </c>
      <c r="AG66" s="22">
        <f t="shared" si="15"/>
        <v>180.10000000000002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382.2000000000002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345.6</v>
      </c>
      <c r="O68" s="22">
        <f t="shared" si="16"/>
        <v>0</v>
      </c>
      <c r="P68" s="22">
        <f t="shared" si="16"/>
        <v>38.7</v>
      </c>
      <c r="Q68" s="22">
        <f t="shared" si="16"/>
        <v>43.8</v>
      </c>
      <c r="R68" s="22">
        <f t="shared" si="16"/>
        <v>138.39999999999998</v>
      </c>
      <c r="S68" s="22">
        <f t="shared" si="16"/>
        <v>55.60000000000001</v>
      </c>
      <c r="T68" s="22">
        <f t="shared" si="16"/>
        <v>-27.9</v>
      </c>
      <c r="U68" s="22">
        <f t="shared" si="16"/>
        <v>158</v>
      </c>
      <c r="V68" s="22">
        <f t="shared" si="16"/>
        <v>292.50000000000006</v>
      </c>
      <c r="W68" s="22">
        <f t="shared" si="16"/>
        <v>62.900000000000006</v>
      </c>
      <c r="X68" s="22">
        <f t="shared" si="16"/>
        <v>2.9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1360.0000000000002</v>
      </c>
      <c r="AG68" s="22">
        <f>AG62-AG63-AG66-AG67-AG65-AG64</f>
        <v>434.0000000000005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>
        <v>1219.2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2185.4</v>
      </c>
      <c r="AG69" s="30">
        <f aca="true" t="shared" si="17" ref="AG69:AG92">B69+C69-AF69</f>
        <v>0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1447.8-50-5.8-40+41+154.3+160+88.1</f>
        <v>1795.3999999999999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>
        <v>0.9</v>
      </c>
      <c r="N72" s="22">
        <v>89.5</v>
      </c>
      <c r="O72" s="22">
        <v>82.5</v>
      </c>
      <c r="P72" s="22"/>
      <c r="Q72" s="27">
        <v>25.8</v>
      </c>
      <c r="R72" s="22">
        <v>180.8</v>
      </c>
      <c r="S72" s="26">
        <v>232.5</v>
      </c>
      <c r="T72" s="26">
        <v>40.9</v>
      </c>
      <c r="U72" s="26">
        <f>53.2+158.4</f>
        <v>211.60000000000002</v>
      </c>
      <c r="V72" s="26">
        <v>173.7</v>
      </c>
      <c r="W72" s="26">
        <v>447.5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1827.8</v>
      </c>
      <c r="AG72" s="30">
        <f t="shared" si="17"/>
        <v>1901.0999999999997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18.9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18.9</v>
      </c>
      <c r="AG73" s="30">
        <f t="shared" si="17"/>
        <v>0</v>
      </c>
    </row>
    <row r="74" spans="1:33" ht="15" customHeight="1">
      <c r="A74" s="3" t="s">
        <v>2</v>
      </c>
      <c r="B74" s="22">
        <v>150.3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>
        <v>154.4</v>
      </c>
      <c r="T74" s="26">
        <v>1.9</v>
      </c>
      <c r="U74" s="26">
        <v>0.1</v>
      </c>
      <c r="V74" s="26">
        <v>16.9</v>
      </c>
      <c r="W74" s="26">
        <v>24.1</v>
      </c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351.3</v>
      </c>
      <c r="AG74" s="30">
        <f t="shared" si="17"/>
        <v>127.10000000000002</v>
      </c>
    </row>
    <row r="75" spans="1:33" ht="15" customHeight="1">
      <c r="A75" s="3" t="s">
        <v>17</v>
      </c>
      <c r="B75" s="22">
        <f>118.3+20-50</f>
        <v>88.30000000000001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3.2</v>
      </c>
      <c r="S75" s="26"/>
      <c r="T75" s="26"/>
      <c r="U75" s="26"/>
      <c r="V75" s="26">
        <v>156.2</v>
      </c>
      <c r="W75" s="26">
        <v>37.3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196.7</v>
      </c>
      <c r="AG75" s="30">
        <f t="shared" si="17"/>
        <v>57.10000000000002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>
        <v>0.5</v>
      </c>
      <c r="N76" s="28"/>
      <c r="O76" s="28"/>
      <c r="P76" s="28"/>
      <c r="Q76" s="31"/>
      <c r="R76" s="28"/>
      <c r="S76" s="29"/>
      <c r="T76" s="29"/>
      <c r="U76" s="28">
        <v>54.1</v>
      </c>
      <c r="V76" s="28"/>
      <c r="W76" s="28">
        <v>13.8</v>
      </c>
      <c r="X76" s="29">
        <v>215.8</v>
      </c>
      <c r="Y76" s="29"/>
      <c r="Z76" s="29"/>
      <c r="AA76" s="29"/>
      <c r="AB76" s="28"/>
      <c r="AC76" s="28"/>
      <c r="AD76" s="28"/>
      <c r="AE76" s="28"/>
      <c r="AF76" s="27">
        <f t="shared" si="14"/>
        <v>325.5</v>
      </c>
      <c r="AG76" s="30">
        <f t="shared" si="17"/>
        <v>283.5</v>
      </c>
    </row>
    <row r="77" spans="1:33" s="11" customFormat="1" ht="15.75">
      <c r="A77" s="3" t="s">
        <v>5</v>
      </c>
      <c r="B77" s="22">
        <f>73.2+1.2-0.1</f>
        <v>74.30000000000001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>
        <v>47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76.3</v>
      </c>
      <c r="AG77" s="30">
        <f t="shared" si="17"/>
        <v>2.40000000000002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9.4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>
        <v>0.4</v>
      </c>
      <c r="N80" s="28"/>
      <c r="O80" s="28"/>
      <c r="P80" s="28"/>
      <c r="Q80" s="31"/>
      <c r="R80" s="28"/>
      <c r="S80" s="29"/>
      <c r="T80" s="29"/>
      <c r="U80" s="28">
        <v>5.4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9</v>
      </c>
      <c r="AG80" s="30">
        <f t="shared" si="17"/>
        <v>6.5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4721.7+3320+6392.2</f>
        <v>14433.9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>
        <v>89</v>
      </c>
      <c r="N89" s="22">
        <v>123.4</v>
      </c>
      <c r="O89" s="22"/>
      <c r="P89" s="22"/>
      <c r="Q89" s="22"/>
      <c r="R89" s="22">
        <v>1092.2</v>
      </c>
      <c r="S89" s="26">
        <v>1175.3</v>
      </c>
      <c r="T89" s="26"/>
      <c r="U89" s="22">
        <v>3371.8</v>
      </c>
      <c r="V89" s="22">
        <v>540.3</v>
      </c>
      <c r="W89" s="22">
        <v>1366.7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15130.3</v>
      </c>
      <c r="AG89" s="22">
        <f t="shared" si="17"/>
        <v>3330.5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22690.7-665.3+17706.6</f>
        <v>39732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>
        <v>10</v>
      </c>
      <c r="O92" s="22">
        <v>5048.3</v>
      </c>
      <c r="P92" s="22"/>
      <c r="Q92" s="22">
        <v>12.5</v>
      </c>
      <c r="R92" s="22">
        <v>28.3</v>
      </c>
      <c r="S92" s="26">
        <v>6.1</v>
      </c>
      <c r="T92" s="26"/>
      <c r="U92" s="22"/>
      <c r="V92" s="22"/>
      <c r="W92" s="22">
        <v>7.8</v>
      </c>
      <c r="X92" s="26">
        <v>22117.6</v>
      </c>
      <c r="Y92" s="26"/>
      <c r="Z92" s="26"/>
      <c r="AA92" s="26"/>
      <c r="AB92" s="22"/>
      <c r="AC92" s="22"/>
      <c r="AD92" s="22"/>
      <c r="AE92" s="22"/>
      <c r="AF92" s="27">
        <f t="shared" si="14"/>
        <v>40016.5</v>
      </c>
      <c r="AG92" s="22">
        <f t="shared" si="17"/>
        <v>50.80000000000291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149827.4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17726.4</v>
      </c>
      <c r="N94" s="42">
        <f t="shared" si="18"/>
        <v>5353.7</v>
      </c>
      <c r="O94" s="42">
        <f t="shared" si="18"/>
        <v>6124.8</v>
      </c>
      <c r="P94" s="42">
        <f t="shared" si="18"/>
        <v>8177.6</v>
      </c>
      <c r="Q94" s="42">
        <f t="shared" si="18"/>
        <v>3949.7000000000003</v>
      </c>
      <c r="R94" s="42">
        <f t="shared" si="18"/>
        <v>5413.5</v>
      </c>
      <c r="S94" s="42">
        <f t="shared" si="18"/>
        <v>4134.1</v>
      </c>
      <c r="T94" s="42">
        <f t="shared" si="18"/>
        <v>7640.5</v>
      </c>
      <c r="U94" s="42">
        <f t="shared" si="18"/>
        <v>35499.299999999996</v>
      </c>
      <c r="V94" s="42">
        <f t="shared" si="18"/>
        <v>25468.100000000002</v>
      </c>
      <c r="W94" s="42">
        <f t="shared" si="18"/>
        <v>9206.599999999999</v>
      </c>
      <c r="X94" s="42">
        <f t="shared" si="18"/>
        <v>23744.3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198820.29999999993</v>
      </c>
      <c r="AG94" s="58">
        <f>AG10+AG15+AG24+AG33+AG47+AG52+AG54+AG61+AG62+AG69+AG71+AG72+AG76+AG81+AG82+AG83+AG88+AG89+AG90+AG91+AG70+AG40+AG92</f>
        <v>29322.70000000001</v>
      </c>
    </row>
    <row r="95" spans="1:33" ht="15.75">
      <c r="A95" s="3" t="s">
        <v>5</v>
      </c>
      <c r="B95" s="22">
        <f aca="true" t="shared" si="19" ref="B95:AD95">B11+B17+B26+B34+B55+B63+B73+B41+B77+B48</f>
        <v>57092.80000000001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14969.599999999999</v>
      </c>
      <c r="N95" s="22">
        <f t="shared" si="19"/>
        <v>0</v>
      </c>
      <c r="O95" s="22">
        <f t="shared" si="19"/>
        <v>12.8</v>
      </c>
      <c r="P95" s="22">
        <f t="shared" si="19"/>
        <v>0</v>
      </c>
      <c r="Q95" s="22">
        <f t="shared" si="19"/>
        <v>13.3</v>
      </c>
      <c r="R95" s="22">
        <f t="shared" si="19"/>
        <v>18.9</v>
      </c>
      <c r="S95" s="22">
        <f t="shared" si="19"/>
        <v>1.2</v>
      </c>
      <c r="T95" s="22">
        <f t="shared" si="19"/>
        <v>380.7</v>
      </c>
      <c r="U95" s="22">
        <f t="shared" si="19"/>
        <v>22544.500000000004</v>
      </c>
      <c r="V95" s="22">
        <f t="shared" si="19"/>
        <v>14171.5</v>
      </c>
      <c r="W95" s="22">
        <f t="shared" si="19"/>
        <v>30.9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61514.30000000001</v>
      </c>
      <c r="AG95" s="27">
        <f>B95+C95-AF95</f>
        <v>3541.199999999997</v>
      </c>
    </row>
    <row r="96" spans="1:33" ht="15.75">
      <c r="A96" s="3" t="s">
        <v>2</v>
      </c>
      <c r="B96" s="22">
        <f aca="true" t="shared" si="20" ref="B96:AD96">B12+B20+B29+B36+B57+B66+B44+B80+B74+B53</f>
        <v>17217.099999999995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743.9</v>
      </c>
      <c r="N96" s="22">
        <f t="shared" si="20"/>
        <v>3406.2</v>
      </c>
      <c r="O96" s="22">
        <f t="shared" si="20"/>
        <v>58.5</v>
      </c>
      <c r="P96" s="22">
        <f t="shared" si="20"/>
        <v>2477</v>
      </c>
      <c r="Q96" s="22">
        <f t="shared" si="20"/>
        <v>270.4</v>
      </c>
      <c r="R96" s="22">
        <f t="shared" si="20"/>
        <v>2135.8999999999996</v>
      </c>
      <c r="S96" s="22">
        <f t="shared" si="20"/>
        <v>1079.2</v>
      </c>
      <c r="T96" s="22">
        <f t="shared" si="20"/>
        <v>4656.199999999999</v>
      </c>
      <c r="U96" s="22">
        <f t="shared" si="20"/>
        <v>6261.900000000001</v>
      </c>
      <c r="V96" s="22">
        <f t="shared" si="20"/>
        <v>6090.8</v>
      </c>
      <c r="W96" s="22">
        <f t="shared" si="20"/>
        <v>5716.099999999999</v>
      </c>
      <c r="X96" s="22">
        <f t="shared" si="20"/>
        <v>349.70000000000005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39061.7</v>
      </c>
      <c r="AG96" s="27">
        <f>B96+C96-AF96</f>
        <v>13903.899999999994</v>
      </c>
    </row>
    <row r="97" spans="1:33" ht="15.75">
      <c r="A97" s="3" t="s">
        <v>3</v>
      </c>
      <c r="B97" s="22">
        <f aca="true" t="shared" si="21" ref="B97:AA97">B18+B27+B42+B64+B78</f>
        <v>1258.7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26.700000000000003</v>
      </c>
      <c r="N97" s="22">
        <f t="shared" si="21"/>
        <v>30.9</v>
      </c>
      <c r="O97" s="22">
        <f t="shared" si="21"/>
        <v>82.5</v>
      </c>
      <c r="P97" s="22">
        <f t="shared" si="21"/>
        <v>250.2</v>
      </c>
      <c r="Q97" s="22">
        <f t="shared" si="21"/>
        <v>128.8</v>
      </c>
      <c r="R97" s="22">
        <f t="shared" si="21"/>
        <v>23.599999999999998</v>
      </c>
      <c r="S97" s="22">
        <f t="shared" si="21"/>
        <v>71.8</v>
      </c>
      <c r="T97" s="22">
        <f t="shared" si="21"/>
        <v>-33.599999999999994</v>
      </c>
      <c r="U97" s="22">
        <f t="shared" si="21"/>
        <v>107.4</v>
      </c>
      <c r="V97" s="22">
        <f t="shared" si="21"/>
        <v>589.6</v>
      </c>
      <c r="W97" s="22">
        <f t="shared" si="21"/>
        <v>102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2094.6</v>
      </c>
      <c r="AG97" s="27">
        <f>B97+C97-AF97</f>
        <v>568.2999999999997</v>
      </c>
    </row>
    <row r="98" spans="1:33" ht="15.75">
      <c r="A98" s="3" t="s">
        <v>1</v>
      </c>
      <c r="B98" s="22">
        <f aca="true" t="shared" si="22" ref="B98:AD98">B19+B28+B65+B35+B43+B56+B79</f>
        <v>1152.8000000000002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6.5</v>
      </c>
      <c r="N98" s="22">
        <f t="shared" si="22"/>
        <v>465.8</v>
      </c>
      <c r="O98" s="22">
        <f t="shared" si="22"/>
        <v>333.1</v>
      </c>
      <c r="P98" s="22">
        <f t="shared" si="22"/>
        <v>487.8</v>
      </c>
      <c r="Q98" s="22">
        <f t="shared" si="22"/>
        <v>154.6</v>
      </c>
      <c r="R98" s="22">
        <f t="shared" si="22"/>
        <v>299.40000000000003</v>
      </c>
      <c r="S98" s="22">
        <f t="shared" si="22"/>
        <v>308.09999999999997</v>
      </c>
      <c r="T98" s="22">
        <f t="shared" si="22"/>
        <v>214.20000000000002</v>
      </c>
      <c r="U98" s="22">
        <f t="shared" si="22"/>
        <v>532.4</v>
      </c>
      <c r="V98" s="22">
        <f t="shared" si="22"/>
        <v>571.9</v>
      </c>
      <c r="W98" s="22">
        <f t="shared" si="22"/>
        <v>23.8</v>
      </c>
      <c r="X98" s="22">
        <f t="shared" si="22"/>
        <v>121.89999999999999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5178.599999999999</v>
      </c>
      <c r="AG98" s="27">
        <f>B98+C98-AF98</f>
        <v>446.0000000000018</v>
      </c>
    </row>
    <row r="99" spans="1:33" ht="15.75">
      <c r="A99" s="3" t="s">
        <v>17</v>
      </c>
      <c r="B99" s="22">
        <f aca="true" t="shared" si="23" ref="B99:X99">B21+B30+B49+B37+B58+B13+B75+B67</f>
        <v>1803.8999999999996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349.8</v>
      </c>
      <c r="N99" s="22">
        <f t="shared" si="23"/>
        <v>207.4</v>
      </c>
      <c r="O99" s="22">
        <f t="shared" si="23"/>
        <v>8.7</v>
      </c>
      <c r="P99" s="22">
        <f t="shared" si="23"/>
        <v>70.5</v>
      </c>
      <c r="Q99" s="22">
        <f t="shared" si="23"/>
        <v>68.6</v>
      </c>
      <c r="R99" s="22">
        <f t="shared" si="23"/>
        <v>256</v>
      </c>
      <c r="S99" s="22">
        <f t="shared" si="23"/>
        <v>201.7</v>
      </c>
      <c r="T99" s="22">
        <f t="shared" si="23"/>
        <v>657.9</v>
      </c>
      <c r="U99" s="22">
        <f t="shared" si="23"/>
        <v>479.29999999999995</v>
      </c>
      <c r="V99" s="22">
        <f t="shared" si="23"/>
        <v>213.2</v>
      </c>
      <c r="W99" s="22">
        <f t="shared" si="23"/>
        <v>51.5</v>
      </c>
      <c r="X99" s="22">
        <f t="shared" si="23"/>
        <v>-4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2717.8999999999996</v>
      </c>
      <c r="AG99" s="27">
        <f>B99+C99-AF99</f>
        <v>762.3999999999996</v>
      </c>
    </row>
    <row r="100" spans="1:33" ht="12.75">
      <c r="A100" s="1" t="s">
        <v>41</v>
      </c>
      <c r="B100" s="2">
        <f aca="true" t="shared" si="25" ref="B100:AD100">B94-B95-B96-B97-B98-B99</f>
        <v>71302.09999999999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1629.9000000000028</v>
      </c>
      <c r="N100" s="2">
        <f t="shared" si="25"/>
        <v>1243.3999999999999</v>
      </c>
      <c r="O100" s="2">
        <f t="shared" si="25"/>
        <v>5629.2</v>
      </c>
      <c r="P100" s="2">
        <f t="shared" si="25"/>
        <v>4892.1</v>
      </c>
      <c r="Q100" s="2">
        <f t="shared" si="25"/>
        <v>3314</v>
      </c>
      <c r="R100" s="2">
        <f t="shared" si="25"/>
        <v>2679.7000000000007</v>
      </c>
      <c r="S100" s="2">
        <f t="shared" si="25"/>
        <v>2472.100000000001</v>
      </c>
      <c r="T100" s="2">
        <f t="shared" si="25"/>
        <v>1765.1000000000013</v>
      </c>
      <c r="U100" s="2">
        <f t="shared" si="25"/>
        <v>5573.799999999992</v>
      </c>
      <c r="V100" s="2">
        <f t="shared" si="25"/>
        <v>3831.1000000000017</v>
      </c>
      <c r="W100" s="2">
        <f t="shared" si="25"/>
        <v>3282.2999999999993</v>
      </c>
      <c r="X100" s="2">
        <f t="shared" si="25"/>
        <v>23276.699999999997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88253.19999999991</v>
      </c>
      <c r="AG100" s="2">
        <f>AG94-AG95-AG96-AG97-AG98-AG99</f>
        <v>10100.90000000002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2016-12-29T06:56:53Z</cp:lastPrinted>
  <dcterms:created xsi:type="dcterms:W3CDTF">2002-11-05T08:53:00Z</dcterms:created>
  <dcterms:modified xsi:type="dcterms:W3CDTF">2017-01-03T08:37:55Z</dcterms:modified>
  <cp:category/>
  <cp:version/>
  <cp:contentType/>
  <cp:contentStatus/>
</cp:coreProperties>
</file>